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videncia"/>
    <sheet r:id="rId2" sheetId="2" name="Ako vyplniť"/>
    <sheet r:id="rId3" sheetId="3" name="Sviatky"/>
  </sheets>
  <definedNames/>
  <calcPr/>
</workbook>
</file>

<file path=xl/sharedStrings.xml><?xml version="1.0" encoding="utf-8"?>
<sst xmlns="http://schemas.openxmlformats.org/spreadsheetml/2006/main">
  <si>
    <t>Evidencia pracovného času</t>
  </si>
  <si>
    <t>podľa § 99 a § 224 ods. 2 písm. e) Zákonníka práce · jeden mesiac, jeden zamestnanec</t>
  </si>
  <si>
    <t>Zamestnávateľ</t>
  </si>
  <si>
    <t>Rok</t>
  </si>
  <si>
    <t>Prevádzka</t>
  </si>
  <si>
    <t>Mesiac (1 až 12)</t>
  </si>
  <si>
    <t>Zamestnanec</t>
  </si>
  <si>
    <t>Týždenný pracovný čas (h)</t>
  </si>
  <si>
    <t>Pomer alebo dohoda</t>
  </si>
  <si>
    <t>Fond mesiaca (h)</t>
  </si>
  <si>
    <t>Dátum</t>
  </si>
  <si>
    <t>Deň</t>
  </si>
  <si>
    <t>1. úsek práce</t>
  </si>
  <si>
    <t>2. úsek práce</t>
  </si>
  <si>
    <t>Odpracované (h)</t>
  </si>
  <si>
    <t>Práca nadčas</t>
  </si>
  <si>
    <t>Nočná práca 22:00–6:00 (h)</t>
  </si>
  <si>
    <t>Pracovná pohotovosť (aktívna / neaktívna, od–do)</t>
  </si>
  <si>
    <t>Poznámka: dovolenka, PN, sviatok; oprava zápisu: kto a prečo</t>
  </si>
  <si>
    <t>začiatok</t>
  </si>
  <si>
    <t>koniec</t>
  </si>
  <si>
    <t>od</t>
  </si>
  <si>
    <t>do</t>
  </si>
  <si>
    <t>h</t>
  </si>
  <si>
    <t>Spolu</t>
  </si>
  <si>
    <t>Odpracované mínus fond mesiaca (h)</t>
  </si>
  <si>
    <t>Potvrdil zamestnanec (nepovinné):</t>
  </si>
  <si>
    <t>Potvrdil zamestnávateľ (nepovinné):</t>
  </si>
  <si>
    <t>Tlačivo od Taktovky, taktovka.com/zakonnik-prace/evidencia-pracovneho-casu-tlacivo. Sviatky podľa znenia zákona k 13. 9. 2026. Nie je to právna rada.</t>
  </si>
  <si>
    <t>Ako vyplniť tlačivo</t>
  </si>
  <si>
    <t>1. Na hárku Evidencia vyplňte vpravo hore rok, mesiac a týždenný pracovný čas. Dátumy, dni v týždni, sviatky a fond mesiaca sa doplnia samy.</t>
  </si>
  <si>
    <t>2. Pri každom dni zapíšte začiatok a koniec práce v tvare 7:00. Kto mal prestávku, zapíše dva úseky: prestávka je medzera medzi nimi, do pracovného času sa nepočíta (§ 91 ods. 5).</t>
  </si>
  <si>
    <t>3. Zmena cez polnoc (napríklad 20:00 až 2:00) sa zapisuje do riadku dňa, keď začala. Hodiny aj nočná práca sa spočítajú správne.</t>
  </si>
  <si>
    <t>4. Nadčas zapíšte do úseku práce a ešte raz zvlášť, od kedy do kedy trval. Práca nad rozvrh na príkaz alebo so súhlasom zamestnávateľa je nadčas (§ 97 ods. 1).</t>
  </si>
  <si>
    <t>5. Nočnú prácu, teda čas medzi 22:00 a 6:00 (§ 98 ods. 1), tlačivo spočíta samo.</t>
  </si>
  <si>
    <t>6. Pracovnú pohotovosť zapíšte, len ak ju človek mal nariadenú alebo dohodnutú: aktívnu a neaktívnu časť zvlášť, od kedy do kedy.</t>
  </si>
  <si>
    <t>7. Dovolenku, PN, lekára a sviatok napíšte do poznámky. Ak zápis opravujete, napíšte tam, kto ho opravil a prečo.</t>
  </si>
  <si>
    <t>Pre koho</t>
  </si>
  <si>
    <t>Pracovná zmluva, dohoda o brigádnickej práci študentov a dohoda o pracovnej činnosti: začiatok a koniec každého úseku práce (§ 99, § 224 ods. 2 písm. e).</t>
  </si>
  <si>
    <t>Dohoda o vykonaní práce: stačí dĺžka práce v jednotlivých dňoch, stĺpec Odpracované.</t>
  </si>
  <si>
    <t>Formu evidencie zákon nepredpisuje. Podpisy nie sú povinné, pomôžu však, keď treba evidenciu obhájiť pri kontrole inšpektorátu práce.</t>
  </si>
  <si>
    <t>Evidenciu uchovávajte najmenej tri roky; ak z nej počítate mzdy, odporúčame desať rokov spolu s mzdovými listami.</t>
  </si>
  <si>
    <t>Viac o evidencii a pravidlách: taktovka.com/zakonnik-prace/evidencia-pracovneho-casu-tlacivo</t>
  </si>
  <si>
    <t>Taktovka skladá evidenciu z dochádzky cez QR kód sama, bez GPS a biometrie, a na konci mesiaca ju vyexportuje do Excelu.</t>
  </si>
  <si>
    <t>Sviatok (deň pracovného pokoja)</t>
  </si>
  <si>
    <t>Deň vzniku Slovenskej republiky</t>
  </si>
  <si>
    <t>Zjavenie Pána (Traja králi)</t>
  </si>
  <si>
    <t>Veľký piatok</t>
  </si>
  <si>
    <t>Veľkonočný pondelok</t>
  </si>
  <si>
    <t>Sviatok práce</t>
  </si>
  <si>
    <t>Sviatok svätého Cyrila a svätého Metoda</t>
  </si>
  <si>
    <t>Výročie Slovenského národného povstania</t>
  </si>
  <si>
    <t>Sviatok Všetkých svätých</t>
  </si>
  <si>
    <t>Štedrý deň</t>
  </si>
  <si>
    <t>Prvý sviatok vianočný</t>
  </si>
  <si>
    <t>Druhý sviatok vianočný</t>
  </si>
  <si>
    <t>Deň víťazstva nad fašizmom</t>
  </si>
  <si>
    <t>Sedembolestná Panna Mária</t>
  </si>
  <si>
    <t>Podľa zákona č. 241/1993 Z. z. v znení k 13. 9. 2026. 1. 9., 28. 10. a 17. 11. sú sviatky bez voľna, preto tu nie sú.</t>
  </si>
  <si>
    <t>Ak sa zoznam sviatkov zmení, stiahnite si nové tlačivo alebo tu dátum dopíšte či zmažte.</t>
  </si>
</sst>
</file>

<file path=xl/styles.xml><?xml version="1.0" encoding="utf-8"?>
<styleSheet xmlns="http://schemas.openxmlformats.org/spreadsheetml/2006/main">
  <numFmts count="5">
    <numFmt numFmtId="100" formatCode="0"/>
    <numFmt numFmtId="101" formatCode="0.##"/>
    <numFmt numFmtId="102" formatCode="0.00"/>
    <numFmt numFmtId="103" formatCode="d.m.yyyy"/>
    <numFmt numFmtId="104" formatCode="0.00;-0.00;0"/>
  </numFmts>
  <fonts count="7">
    <font>
      <name val="Calibri"/>
      <sz val="10"/>
      <family val="2"/>
      <color theme="1"/>
    </font>
    <font>
      <name val="Calibri"/>
      <sz val="15"/>
      <family val="2"/>
      <b/>
      <color rgb="FF1B2646"/>
    </font>
    <font>
      <name val="Calibri"/>
      <sz val="10"/>
      <family val="2"/>
      <color rgb="FF5B6478"/>
    </font>
    <font>
      <name val="Calibri"/>
      <sz val="10"/>
      <family val="2"/>
      <b/>
      <color theme="1"/>
    </font>
    <font>
      <name val="Calibri"/>
      <sz val="9"/>
      <family val="2"/>
      <color rgb="FF5B6478"/>
    </font>
    <font>
      <name val="Calibri"/>
      <sz val="14"/>
      <family val="2"/>
      <b/>
      <color rgb="FF1B2646"/>
    </font>
    <font>
      <name val="Calibri"/>
      <sz val="10"/>
      <family val="2"/>
      <b/>
      <color rgb="FF1B2646"/>
    </font>
  </fonts>
  <fills count="4">
    <fill>
      <patternFill patternType="none"/>
    </fill>
    <fill>
      <patternFill patternType="gray125"/>
    </fill>
    <fill>
      <patternFill patternType="solid">
        <fgColor rgb="FFFFFBEA"/>
        <bgColor indexed="64"/>
      </patternFill>
    </fill>
    <fill>
      <patternFill patternType="solid">
        <fgColor rgb="FFEEF1F6"/>
        <bgColor indexed="64"/>
      </patternFill>
    </fill>
  </fills>
  <borders count="2">
    <border>
      <left/>
      <right/>
      <top/>
      <bottom/>
      <diagonal/>
    </border>
    <border>
      <left style="thin">
        <color rgb="FFCFD4DE"/>
      </left>
      <right style="thin">
        <color rgb="FFCFD4DE"/>
      </right>
      <top style="thin">
        <color rgb="FFCFD4DE"/>
      </top>
      <bottom style="thin">
        <color rgb="FFCFD4DE"/>
      </bottom>
      <diagonal/>
    </border>
  </borders>
  <cellXfs count="21">
    <xf fontId="0" applyFont="1"/>
    <xf fontId="1" applyFont="1"/>
    <xf fontId="2" applyFont="1"/>
    <xf fontId="0" applyFont="1" fillId="2" applyFill="1" borderId="1" applyBorder="1"/>
    <xf numFmtId="100" applyNumberFormat="1" fontId="3" applyFont="1" fillId="2" applyFill="1" borderId="1" applyBorder="1"/>
    <xf numFmtId="101" applyNumberFormat="1" fontId="3" applyFont="1" fillId="2" applyFill="1" borderId="1" applyBorder="1"/>
    <xf numFmtId="102" applyNumberFormat="1" fontId="3" applyFont="1" borderId="1" applyBorder="1"/>
    <xf fontId="3" applyFont="1" fillId="3" applyFill="1" borderId="1" applyBorder="1" applyAlignment="1">
      <alignment horizontal="center" vertical="center" wrapText="1"/>
    </xf>
    <xf numFmtId="103" applyNumberFormat="1" fontId="0" applyFont="1" borderId="1" applyBorder="1"/>
    <xf fontId="0" applyFont="1" borderId="1" applyBorder="1"/>
    <xf fontId="0" applyFont="1" borderId="1" applyBorder="1" applyAlignment="1">
      <alignment horizontal="center"/>
    </xf>
    <xf numFmtId="102" applyNumberFormat="1" fontId="0" applyFont="1" borderId="1" applyBorder="1" applyAlignment="1">
      <alignment horizontal="right"/>
    </xf>
    <xf fontId="3" applyFont="1" fillId="3" applyFill="1" borderId="1" applyBorder="1"/>
    <xf numFmtId="102" applyNumberFormat="1" fontId="3" applyFont="1" fillId="3" applyFill="1" borderId="1" applyBorder="1"/>
    <xf fontId="0" applyFont="1" fillId="3" applyFill="1" borderId="1" applyBorder="1"/>
    <xf numFmtId="104" applyNumberFormat="1" fontId="3" applyFont="1"/>
    <xf fontId="4" applyFont="1"/>
    <xf fontId="5" applyFont="1"/>
    <xf fontId="0" applyFont="1" applyAlignment="1">
      <alignment wrapText="1"/>
    </xf>
    <xf fontId="6" applyFont="1"/>
    <xf fontId="3" applyFont="1" fillId="3" applyFill="1" borderId="1" applyBorder="1" applyAlignment="1">
      <alignment horizontal="left" vertical="center" wrapText="1"/>
    </xf>
  </cellXfs>
  <dxfs count="1">
    <dxf>
      <font>
        <family val="2"/>
        <scheme val="minor"/>
        <color rgb="FF5B6478"/>
      </font>
      <fill>
        <patternFill patternType="solid">
          <fgColor rgb="FFF3F4F6"/>
          <bgColor rgb="FFF3F4F6"/>
        </patternFill>
      </fill>
    </dxf>
  </d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 showGridLines="false">
      <pane ySplit="10" xSplit="0" topLeftCell="A11" activePane="bottomRight" state="frozen"/>
    </sheetView>
  </sheetViews>
  <cols>
    <col min="1" max="1" width="11" customWidth="1"/>
    <col min="2" max="2" width="13" customWidth="1"/>
    <col min="3" max="3" width="9" customWidth="1"/>
    <col min="4" max="4" width="9" customWidth="1"/>
    <col min="5" max="5" width="9" customWidth="1"/>
    <col min="6" max="6" width="9" customWidth="1"/>
    <col min="7" max="7" width="11" customWidth="1"/>
    <col min="8" max="8" width="8" customWidth="1"/>
    <col min="9" max="9" width="8" customWidth="1"/>
    <col min="10" max="10" width="8" customWidth="1"/>
    <col min="11" max="11" width="12" customWidth="1"/>
    <col min="12" max="12" width="24" customWidth="1"/>
    <col min="13" max="13" width="36" customWidth="1"/>
  </cols>
  <sheetData>
    <row r="1">
      <c r="A1" s="1" t="s">
        <v>0</v>
      </c>
      <c r="B1" s="1"/>
      <c r="C1" s="1"/>
      <c r="D1" s="1"/>
      <c r="E1" s="1"/>
      <c r="F1" s="1"/>
      <c r="G1" s="1"/>
      <c r="H1" s="1"/>
    </row>
    <row r="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/>
    <row r="4">
      <c r="A4" s="2" t="s">
        <v>2</v>
      </c>
      <c r="B4" s="3"/>
      <c r="C4" s="3"/>
      <c r="D4" s="3"/>
      <c r="E4" s="3"/>
      <c r="F4" s="3"/>
      <c r="H4" s="2" t="s">
        <v>3</v>
      </c>
      <c r="I4" s="2"/>
      <c r="J4" s="4">
        <v>2027</v>
      </c>
    </row>
    <row r="5">
      <c r="A5" s="2" t="s">
        <v>4</v>
      </c>
      <c r="B5" s="3"/>
      <c r="C5" s="3"/>
      <c r="D5" s="3"/>
      <c r="E5" s="3"/>
      <c r="F5" s="3"/>
      <c r="H5" s="2" t="s">
        <v>5</v>
      </c>
      <c r="I5" s="2"/>
      <c r="J5" s="4">
        <v>1</v>
      </c>
    </row>
    <row r="6">
      <c r="A6" s="2" t="s">
        <v>6</v>
      </c>
      <c r="B6" s="3"/>
      <c r="C6" s="3"/>
      <c r="D6" s="3"/>
      <c r="E6" s="3"/>
      <c r="F6" s="3"/>
      <c r="H6" s="2" t="s">
        <v>7</v>
      </c>
      <c r="I6" s="2"/>
      <c r="J6" s="5">
        <v>40</v>
      </c>
    </row>
    <row r="7">
      <c r="A7" s="2" t="s">
        <v>8</v>
      </c>
      <c r="B7" s="3"/>
      <c r="C7" s="3"/>
      <c r="D7" s="3"/>
      <c r="E7" s="3"/>
      <c r="F7" s="3"/>
      <c r="H7" s="2" t="s">
        <v>9</v>
      </c>
      <c r="I7" s="2"/>
      <c r="J7" s="6">
        <f>NETWORKDAYS(DATE($J$4,$J$5,1),EOMONTH(DATE($J$4,$J$5,1),0),Sviatky!$A$2:$A$38)*$J$6/5</f>
      </c>
    </row>
    <row r="8"/>
    <row r="9">
      <c r="A9" s="7" t="s">
        <v>10</v>
      </c>
      <c r="B9" s="7" t="s">
        <v>11</v>
      </c>
      <c r="C9" s="7" t="s">
        <v>12</v>
      </c>
      <c r="D9" s="7"/>
      <c r="E9" s="7" t="s">
        <v>13</v>
      </c>
      <c r="F9" s="7"/>
      <c r="G9" s="7" t="s">
        <v>14</v>
      </c>
      <c r="H9" s="7" t="s">
        <v>15</v>
      </c>
      <c r="I9" s="7"/>
      <c r="J9" s="7"/>
      <c r="K9" s="7" t="s">
        <v>16</v>
      </c>
      <c r="L9" s="7" t="s">
        <v>17</v>
      </c>
      <c r="M9" s="7" t="s">
        <v>18</v>
      </c>
    </row>
    <row r="10">
      <c r="A10" s="7"/>
      <c r="B10" s="7"/>
      <c r="C10" s="7" t="s">
        <v>19</v>
      </c>
      <c r="D10" s="7" t="s">
        <v>20</v>
      </c>
      <c r="E10" s="7" t="s">
        <v>19</v>
      </c>
      <c r="F10" s="7" t="s">
        <v>20</v>
      </c>
      <c r="G10" s="7"/>
      <c r="H10" s="7" t="s">
        <v>21</v>
      </c>
      <c r="I10" s="7" t="s">
        <v>22</v>
      </c>
      <c r="J10" s="7" t="s">
        <v>23</v>
      </c>
      <c r="K10" s="7"/>
      <c r="L10" s="7"/>
      <c r="M10" s="7"/>
    </row>
    <row r="11">
      <c r="A11" s="8">
        <f>IF(1&lt;=DAY(EOMONTH(DATE($J$4,$J$5,1),0)),DATE($J$4,$J$5,1),"")</f>
      </c>
      <c r="B11" s="9">
        <f>IF(A11="","",CHOOSE(WEEKDAY(A11,2),"po","ut","st","št","pi","so","ne")&amp;IF(COUNTIF(Sviatky!$A$2:$A$38,A11)&gt;0," · sviatok",""))</f>
      </c>
      <c r="C11" s="10"/>
      <c r="D11" s="10"/>
      <c r="E11" s="10"/>
      <c r="F11" s="10"/>
      <c r="G11" s="11">
        <f>IF(OR(C11="",D11=""),0,MOD(D11-C11,1)*24)+IF(OR(E11="",F11=""),0,MOD(F11-E11,1)*24)</f>
      </c>
      <c r="H11" s="10"/>
      <c r="I11" s="10"/>
      <c r="J11" s="11">
        <f>IF(OR(H11="",I11=""),0,MOD(I11-H11,1)*24)</f>
      </c>
      <c r="K11" s="11">
        <f>IF(OR(C11="",D11=""),0,(MAX(0,MIN(IF(D11&lt;C11,D11+1,D11),6/24)-C11)+MAX(0,MIN(IF(D11&lt;C11,D11+1,D11),30/24)-MAX(C11,22/24)))*24)+IF(OR(E11="",F11=""),0,(MAX(0,MIN(IF(F11&lt;E11,F11+1,F11),6/24)-E11)+MAX(0,MIN(IF(F11&lt;E11,F11+1,F11),30/24)-MAX(E11,22/24)))*24)</f>
      </c>
      <c r="L11" s="9"/>
      <c r="M11" s="9"/>
    </row>
    <row r="12">
      <c r="A12" s="8">
        <f>IF(2&lt;=DAY(EOMONTH(DATE($J$4,$J$5,1),0)),DATE($J$4,$J$5,2),"")</f>
      </c>
      <c r="B12" s="9">
        <f>IF(A12="","",CHOOSE(WEEKDAY(A12,2),"po","ut","st","št","pi","so","ne")&amp;IF(COUNTIF(Sviatky!$A$2:$A$38,A12)&gt;0," · sviatok",""))</f>
      </c>
      <c r="C12" s="10"/>
      <c r="D12" s="10"/>
      <c r="E12" s="10"/>
      <c r="F12" s="10"/>
      <c r="G12" s="11">
        <f>IF(OR(C12="",D12=""),0,MOD(D12-C12,1)*24)+IF(OR(E12="",F12=""),0,MOD(F12-E12,1)*24)</f>
      </c>
      <c r="H12" s="10"/>
      <c r="I12" s="10"/>
      <c r="J12" s="11">
        <f>IF(OR(H12="",I12=""),0,MOD(I12-H12,1)*24)</f>
      </c>
      <c r="K12" s="11">
        <f>IF(OR(C12="",D12=""),0,(MAX(0,MIN(IF(D12&lt;C12,D12+1,D12),6/24)-C12)+MAX(0,MIN(IF(D12&lt;C12,D12+1,D12),30/24)-MAX(C12,22/24)))*24)+IF(OR(E12="",F12=""),0,(MAX(0,MIN(IF(F12&lt;E12,F12+1,F12),6/24)-E12)+MAX(0,MIN(IF(F12&lt;E12,F12+1,F12),30/24)-MAX(E12,22/24)))*24)</f>
      </c>
      <c r="L12" s="9"/>
      <c r="M12" s="9"/>
    </row>
    <row r="13">
      <c r="A13" s="8">
        <f>IF(3&lt;=DAY(EOMONTH(DATE($J$4,$J$5,1),0)),DATE($J$4,$J$5,3),"")</f>
      </c>
      <c r="B13" s="9">
        <f>IF(A13="","",CHOOSE(WEEKDAY(A13,2),"po","ut","st","št","pi","so","ne")&amp;IF(COUNTIF(Sviatky!$A$2:$A$38,A13)&gt;0," · sviatok",""))</f>
      </c>
      <c r="C13" s="10"/>
      <c r="D13" s="10"/>
      <c r="E13" s="10"/>
      <c r="F13" s="10"/>
      <c r="G13" s="11">
        <f>IF(OR(C13="",D13=""),0,MOD(D13-C13,1)*24)+IF(OR(E13="",F13=""),0,MOD(F13-E13,1)*24)</f>
      </c>
      <c r="H13" s="10"/>
      <c r="I13" s="10"/>
      <c r="J13" s="11">
        <f>IF(OR(H13="",I13=""),0,MOD(I13-H13,1)*24)</f>
      </c>
      <c r="K13" s="11">
        <f>IF(OR(C13="",D13=""),0,(MAX(0,MIN(IF(D13&lt;C13,D13+1,D13),6/24)-C13)+MAX(0,MIN(IF(D13&lt;C13,D13+1,D13),30/24)-MAX(C13,22/24)))*24)+IF(OR(E13="",F13=""),0,(MAX(0,MIN(IF(F13&lt;E13,F13+1,F13),6/24)-E13)+MAX(0,MIN(IF(F13&lt;E13,F13+1,F13),30/24)-MAX(E13,22/24)))*24)</f>
      </c>
      <c r="L13" s="9"/>
      <c r="M13" s="9"/>
    </row>
    <row r="14">
      <c r="A14" s="8">
        <f>IF(4&lt;=DAY(EOMONTH(DATE($J$4,$J$5,1),0)),DATE($J$4,$J$5,4),"")</f>
      </c>
      <c r="B14" s="9">
        <f>IF(A14="","",CHOOSE(WEEKDAY(A14,2),"po","ut","st","št","pi","so","ne")&amp;IF(COUNTIF(Sviatky!$A$2:$A$38,A14)&gt;0," · sviatok",""))</f>
      </c>
      <c r="C14" s="10"/>
      <c r="D14" s="10"/>
      <c r="E14" s="10"/>
      <c r="F14" s="10"/>
      <c r="G14" s="11">
        <f>IF(OR(C14="",D14=""),0,MOD(D14-C14,1)*24)+IF(OR(E14="",F14=""),0,MOD(F14-E14,1)*24)</f>
      </c>
      <c r="H14" s="10"/>
      <c r="I14" s="10"/>
      <c r="J14" s="11">
        <f>IF(OR(H14="",I14=""),0,MOD(I14-H14,1)*24)</f>
      </c>
      <c r="K14" s="11">
        <f>IF(OR(C14="",D14=""),0,(MAX(0,MIN(IF(D14&lt;C14,D14+1,D14),6/24)-C14)+MAX(0,MIN(IF(D14&lt;C14,D14+1,D14),30/24)-MAX(C14,22/24)))*24)+IF(OR(E14="",F14=""),0,(MAX(0,MIN(IF(F14&lt;E14,F14+1,F14),6/24)-E14)+MAX(0,MIN(IF(F14&lt;E14,F14+1,F14),30/24)-MAX(E14,22/24)))*24)</f>
      </c>
      <c r="L14" s="9"/>
      <c r="M14" s="9"/>
    </row>
    <row r="15">
      <c r="A15" s="8">
        <f>IF(5&lt;=DAY(EOMONTH(DATE($J$4,$J$5,1),0)),DATE($J$4,$J$5,5),"")</f>
      </c>
      <c r="B15" s="9">
        <f>IF(A15="","",CHOOSE(WEEKDAY(A15,2),"po","ut","st","št","pi","so","ne")&amp;IF(COUNTIF(Sviatky!$A$2:$A$38,A15)&gt;0," · sviatok",""))</f>
      </c>
      <c r="C15" s="10"/>
      <c r="D15" s="10"/>
      <c r="E15" s="10"/>
      <c r="F15" s="10"/>
      <c r="G15" s="11">
        <f>IF(OR(C15="",D15=""),0,MOD(D15-C15,1)*24)+IF(OR(E15="",F15=""),0,MOD(F15-E15,1)*24)</f>
      </c>
      <c r="H15" s="10"/>
      <c r="I15" s="10"/>
      <c r="J15" s="11">
        <f>IF(OR(H15="",I15=""),0,MOD(I15-H15,1)*24)</f>
      </c>
      <c r="K15" s="11">
        <f>IF(OR(C15="",D15=""),0,(MAX(0,MIN(IF(D15&lt;C15,D15+1,D15),6/24)-C15)+MAX(0,MIN(IF(D15&lt;C15,D15+1,D15),30/24)-MAX(C15,22/24)))*24)+IF(OR(E15="",F15=""),0,(MAX(0,MIN(IF(F15&lt;E15,F15+1,F15),6/24)-E15)+MAX(0,MIN(IF(F15&lt;E15,F15+1,F15),30/24)-MAX(E15,22/24)))*24)</f>
      </c>
      <c r="L15" s="9"/>
      <c r="M15" s="9"/>
    </row>
    <row r="16">
      <c r="A16" s="8">
        <f>IF(6&lt;=DAY(EOMONTH(DATE($J$4,$J$5,1),0)),DATE($J$4,$J$5,6),"")</f>
      </c>
      <c r="B16" s="9">
        <f>IF(A16="","",CHOOSE(WEEKDAY(A16,2),"po","ut","st","št","pi","so","ne")&amp;IF(COUNTIF(Sviatky!$A$2:$A$38,A16)&gt;0," · sviatok",""))</f>
      </c>
      <c r="C16" s="10"/>
      <c r="D16" s="10"/>
      <c r="E16" s="10"/>
      <c r="F16" s="10"/>
      <c r="G16" s="11">
        <f>IF(OR(C16="",D16=""),0,MOD(D16-C16,1)*24)+IF(OR(E16="",F16=""),0,MOD(F16-E16,1)*24)</f>
      </c>
      <c r="H16" s="10"/>
      <c r="I16" s="10"/>
      <c r="J16" s="11">
        <f>IF(OR(H16="",I16=""),0,MOD(I16-H16,1)*24)</f>
      </c>
      <c r="K16" s="11">
        <f>IF(OR(C16="",D16=""),0,(MAX(0,MIN(IF(D16&lt;C16,D16+1,D16),6/24)-C16)+MAX(0,MIN(IF(D16&lt;C16,D16+1,D16),30/24)-MAX(C16,22/24)))*24)+IF(OR(E16="",F16=""),0,(MAX(0,MIN(IF(F16&lt;E16,F16+1,F16),6/24)-E16)+MAX(0,MIN(IF(F16&lt;E16,F16+1,F16),30/24)-MAX(E16,22/24)))*24)</f>
      </c>
      <c r="L16" s="9"/>
      <c r="M16" s="9"/>
    </row>
    <row r="17">
      <c r="A17" s="8">
        <f>IF(7&lt;=DAY(EOMONTH(DATE($J$4,$J$5,1),0)),DATE($J$4,$J$5,7),"")</f>
      </c>
      <c r="B17" s="9">
        <f>IF(A17="","",CHOOSE(WEEKDAY(A17,2),"po","ut","st","št","pi","so","ne")&amp;IF(COUNTIF(Sviatky!$A$2:$A$38,A17)&gt;0," · sviatok",""))</f>
      </c>
      <c r="C17" s="10"/>
      <c r="D17" s="10"/>
      <c r="E17" s="10"/>
      <c r="F17" s="10"/>
      <c r="G17" s="11">
        <f>IF(OR(C17="",D17=""),0,MOD(D17-C17,1)*24)+IF(OR(E17="",F17=""),0,MOD(F17-E17,1)*24)</f>
      </c>
      <c r="H17" s="10"/>
      <c r="I17" s="10"/>
      <c r="J17" s="11">
        <f>IF(OR(H17="",I17=""),0,MOD(I17-H17,1)*24)</f>
      </c>
      <c r="K17" s="11">
        <f>IF(OR(C17="",D17=""),0,(MAX(0,MIN(IF(D17&lt;C17,D17+1,D17),6/24)-C17)+MAX(0,MIN(IF(D17&lt;C17,D17+1,D17),30/24)-MAX(C17,22/24)))*24)+IF(OR(E17="",F17=""),0,(MAX(0,MIN(IF(F17&lt;E17,F17+1,F17),6/24)-E17)+MAX(0,MIN(IF(F17&lt;E17,F17+1,F17),30/24)-MAX(E17,22/24)))*24)</f>
      </c>
      <c r="L17" s="9"/>
      <c r="M17" s="9"/>
    </row>
    <row r="18">
      <c r="A18" s="8">
        <f>IF(8&lt;=DAY(EOMONTH(DATE($J$4,$J$5,1),0)),DATE($J$4,$J$5,8),"")</f>
      </c>
      <c r="B18" s="9">
        <f>IF(A18="","",CHOOSE(WEEKDAY(A18,2),"po","ut","st","št","pi","so","ne")&amp;IF(COUNTIF(Sviatky!$A$2:$A$38,A18)&gt;0," · sviatok",""))</f>
      </c>
      <c r="C18" s="10"/>
      <c r="D18" s="10"/>
      <c r="E18" s="10"/>
      <c r="F18" s="10"/>
      <c r="G18" s="11">
        <f>IF(OR(C18="",D18=""),0,MOD(D18-C18,1)*24)+IF(OR(E18="",F18=""),0,MOD(F18-E18,1)*24)</f>
      </c>
      <c r="H18" s="10"/>
      <c r="I18" s="10"/>
      <c r="J18" s="11">
        <f>IF(OR(H18="",I18=""),0,MOD(I18-H18,1)*24)</f>
      </c>
      <c r="K18" s="11">
        <f>IF(OR(C18="",D18=""),0,(MAX(0,MIN(IF(D18&lt;C18,D18+1,D18),6/24)-C18)+MAX(0,MIN(IF(D18&lt;C18,D18+1,D18),30/24)-MAX(C18,22/24)))*24)+IF(OR(E18="",F18=""),0,(MAX(0,MIN(IF(F18&lt;E18,F18+1,F18),6/24)-E18)+MAX(0,MIN(IF(F18&lt;E18,F18+1,F18),30/24)-MAX(E18,22/24)))*24)</f>
      </c>
      <c r="L18" s="9"/>
      <c r="M18" s="9"/>
    </row>
    <row r="19">
      <c r="A19" s="8">
        <f>IF(9&lt;=DAY(EOMONTH(DATE($J$4,$J$5,1),0)),DATE($J$4,$J$5,9),"")</f>
      </c>
      <c r="B19" s="9">
        <f>IF(A19="","",CHOOSE(WEEKDAY(A19,2),"po","ut","st","št","pi","so","ne")&amp;IF(COUNTIF(Sviatky!$A$2:$A$38,A19)&gt;0," · sviatok",""))</f>
      </c>
      <c r="C19" s="10"/>
      <c r="D19" s="10"/>
      <c r="E19" s="10"/>
      <c r="F19" s="10"/>
      <c r="G19" s="11">
        <f>IF(OR(C19="",D19=""),0,MOD(D19-C19,1)*24)+IF(OR(E19="",F19=""),0,MOD(F19-E19,1)*24)</f>
      </c>
      <c r="H19" s="10"/>
      <c r="I19" s="10"/>
      <c r="J19" s="11">
        <f>IF(OR(H19="",I19=""),0,MOD(I19-H19,1)*24)</f>
      </c>
      <c r="K19" s="11">
        <f>IF(OR(C19="",D19=""),0,(MAX(0,MIN(IF(D19&lt;C19,D19+1,D19),6/24)-C19)+MAX(0,MIN(IF(D19&lt;C19,D19+1,D19),30/24)-MAX(C19,22/24)))*24)+IF(OR(E19="",F19=""),0,(MAX(0,MIN(IF(F19&lt;E19,F19+1,F19),6/24)-E19)+MAX(0,MIN(IF(F19&lt;E19,F19+1,F19),30/24)-MAX(E19,22/24)))*24)</f>
      </c>
      <c r="L19" s="9"/>
      <c r="M19" s="9"/>
    </row>
    <row r="20">
      <c r="A20" s="8">
        <f>IF(10&lt;=DAY(EOMONTH(DATE($J$4,$J$5,1),0)),DATE($J$4,$J$5,10),"")</f>
      </c>
      <c r="B20" s="9">
        <f>IF(A20="","",CHOOSE(WEEKDAY(A20,2),"po","ut","st","št","pi","so","ne")&amp;IF(COUNTIF(Sviatky!$A$2:$A$38,A20)&gt;0," · sviatok",""))</f>
      </c>
      <c r="C20" s="10"/>
      <c r="D20" s="10"/>
      <c r="E20" s="10"/>
      <c r="F20" s="10"/>
      <c r="G20" s="11">
        <f>IF(OR(C20="",D20=""),0,MOD(D20-C20,1)*24)+IF(OR(E20="",F20=""),0,MOD(F20-E20,1)*24)</f>
      </c>
      <c r="H20" s="10"/>
      <c r="I20" s="10"/>
      <c r="J20" s="11">
        <f>IF(OR(H20="",I20=""),0,MOD(I20-H20,1)*24)</f>
      </c>
      <c r="K20" s="11">
        <f>IF(OR(C20="",D20=""),0,(MAX(0,MIN(IF(D20&lt;C20,D20+1,D20),6/24)-C20)+MAX(0,MIN(IF(D20&lt;C20,D20+1,D20),30/24)-MAX(C20,22/24)))*24)+IF(OR(E20="",F20=""),0,(MAX(0,MIN(IF(F20&lt;E20,F20+1,F20),6/24)-E20)+MAX(0,MIN(IF(F20&lt;E20,F20+1,F20),30/24)-MAX(E20,22/24)))*24)</f>
      </c>
      <c r="L20" s="9"/>
      <c r="M20" s="9"/>
    </row>
    <row r="21">
      <c r="A21" s="8">
        <f>IF(11&lt;=DAY(EOMONTH(DATE($J$4,$J$5,1),0)),DATE($J$4,$J$5,11),"")</f>
      </c>
      <c r="B21" s="9">
        <f>IF(A21="","",CHOOSE(WEEKDAY(A21,2),"po","ut","st","št","pi","so","ne")&amp;IF(COUNTIF(Sviatky!$A$2:$A$38,A21)&gt;0," · sviatok",""))</f>
      </c>
      <c r="C21" s="10"/>
      <c r="D21" s="10"/>
      <c r="E21" s="10"/>
      <c r="F21" s="10"/>
      <c r="G21" s="11">
        <f>IF(OR(C21="",D21=""),0,MOD(D21-C21,1)*24)+IF(OR(E21="",F21=""),0,MOD(F21-E21,1)*24)</f>
      </c>
      <c r="H21" s="10"/>
      <c r="I21" s="10"/>
      <c r="J21" s="11">
        <f>IF(OR(H21="",I21=""),0,MOD(I21-H21,1)*24)</f>
      </c>
      <c r="K21" s="11">
        <f>IF(OR(C21="",D21=""),0,(MAX(0,MIN(IF(D21&lt;C21,D21+1,D21),6/24)-C21)+MAX(0,MIN(IF(D21&lt;C21,D21+1,D21),30/24)-MAX(C21,22/24)))*24)+IF(OR(E21="",F21=""),0,(MAX(0,MIN(IF(F21&lt;E21,F21+1,F21),6/24)-E21)+MAX(0,MIN(IF(F21&lt;E21,F21+1,F21),30/24)-MAX(E21,22/24)))*24)</f>
      </c>
      <c r="L21" s="9"/>
      <c r="M21" s="9"/>
    </row>
    <row r="22">
      <c r="A22" s="8">
        <f>IF(12&lt;=DAY(EOMONTH(DATE($J$4,$J$5,1),0)),DATE($J$4,$J$5,12),"")</f>
      </c>
      <c r="B22" s="9">
        <f>IF(A22="","",CHOOSE(WEEKDAY(A22,2),"po","ut","st","št","pi","so","ne")&amp;IF(COUNTIF(Sviatky!$A$2:$A$38,A22)&gt;0," · sviatok",""))</f>
      </c>
      <c r="C22" s="10"/>
      <c r="D22" s="10"/>
      <c r="E22" s="10"/>
      <c r="F22" s="10"/>
      <c r="G22" s="11">
        <f>IF(OR(C22="",D22=""),0,MOD(D22-C22,1)*24)+IF(OR(E22="",F22=""),0,MOD(F22-E22,1)*24)</f>
      </c>
      <c r="H22" s="10"/>
      <c r="I22" s="10"/>
      <c r="J22" s="11">
        <f>IF(OR(H22="",I22=""),0,MOD(I22-H22,1)*24)</f>
      </c>
      <c r="K22" s="11">
        <f>IF(OR(C22="",D22=""),0,(MAX(0,MIN(IF(D22&lt;C22,D22+1,D22),6/24)-C22)+MAX(0,MIN(IF(D22&lt;C22,D22+1,D22),30/24)-MAX(C22,22/24)))*24)+IF(OR(E22="",F22=""),0,(MAX(0,MIN(IF(F22&lt;E22,F22+1,F22),6/24)-E22)+MAX(0,MIN(IF(F22&lt;E22,F22+1,F22),30/24)-MAX(E22,22/24)))*24)</f>
      </c>
      <c r="L22" s="9"/>
      <c r="M22" s="9"/>
    </row>
    <row r="23">
      <c r="A23" s="8">
        <f>IF(13&lt;=DAY(EOMONTH(DATE($J$4,$J$5,1),0)),DATE($J$4,$J$5,13),"")</f>
      </c>
      <c r="B23" s="9">
        <f>IF(A23="","",CHOOSE(WEEKDAY(A23,2),"po","ut","st","št","pi","so","ne")&amp;IF(COUNTIF(Sviatky!$A$2:$A$38,A23)&gt;0," · sviatok",""))</f>
      </c>
      <c r="C23" s="10"/>
      <c r="D23" s="10"/>
      <c r="E23" s="10"/>
      <c r="F23" s="10"/>
      <c r="G23" s="11">
        <f>IF(OR(C23="",D23=""),0,MOD(D23-C23,1)*24)+IF(OR(E23="",F23=""),0,MOD(F23-E23,1)*24)</f>
      </c>
      <c r="H23" s="10"/>
      <c r="I23" s="10"/>
      <c r="J23" s="11">
        <f>IF(OR(H23="",I23=""),0,MOD(I23-H23,1)*24)</f>
      </c>
      <c r="K23" s="11">
        <f>IF(OR(C23="",D23=""),0,(MAX(0,MIN(IF(D23&lt;C23,D23+1,D23),6/24)-C23)+MAX(0,MIN(IF(D23&lt;C23,D23+1,D23),30/24)-MAX(C23,22/24)))*24)+IF(OR(E23="",F23=""),0,(MAX(0,MIN(IF(F23&lt;E23,F23+1,F23),6/24)-E23)+MAX(0,MIN(IF(F23&lt;E23,F23+1,F23),30/24)-MAX(E23,22/24)))*24)</f>
      </c>
      <c r="L23" s="9"/>
      <c r="M23" s="9"/>
    </row>
    <row r="24">
      <c r="A24" s="8">
        <f>IF(14&lt;=DAY(EOMONTH(DATE($J$4,$J$5,1),0)),DATE($J$4,$J$5,14),"")</f>
      </c>
      <c r="B24" s="9">
        <f>IF(A24="","",CHOOSE(WEEKDAY(A24,2),"po","ut","st","št","pi","so","ne")&amp;IF(COUNTIF(Sviatky!$A$2:$A$38,A24)&gt;0," · sviatok",""))</f>
      </c>
      <c r="C24" s="10"/>
      <c r="D24" s="10"/>
      <c r="E24" s="10"/>
      <c r="F24" s="10"/>
      <c r="G24" s="11">
        <f>IF(OR(C24="",D24=""),0,MOD(D24-C24,1)*24)+IF(OR(E24="",F24=""),0,MOD(F24-E24,1)*24)</f>
      </c>
      <c r="H24" s="10"/>
      <c r="I24" s="10"/>
      <c r="J24" s="11">
        <f>IF(OR(H24="",I24=""),0,MOD(I24-H24,1)*24)</f>
      </c>
      <c r="K24" s="11">
        <f>IF(OR(C24="",D24=""),0,(MAX(0,MIN(IF(D24&lt;C24,D24+1,D24),6/24)-C24)+MAX(0,MIN(IF(D24&lt;C24,D24+1,D24),30/24)-MAX(C24,22/24)))*24)+IF(OR(E24="",F24=""),0,(MAX(0,MIN(IF(F24&lt;E24,F24+1,F24),6/24)-E24)+MAX(0,MIN(IF(F24&lt;E24,F24+1,F24),30/24)-MAX(E24,22/24)))*24)</f>
      </c>
      <c r="L24" s="9"/>
      <c r="M24" s="9"/>
    </row>
    <row r="25">
      <c r="A25" s="8">
        <f>IF(15&lt;=DAY(EOMONTH(DATE($J$4,$J$5,1),0)),DATE($J$4,$J$5,15),"")</f>
      </c>
      <c r="B25" s="9">
        <f>IF(A25="","",CHOOSE(WEEKDAY(A25,2),"po","ut","st","št","pi","so","ne")&amp;IF(COUNTIF(Sviatky!$A$2:$A$38,A25)&gt;0," · sviatok",""))</f>
      </c>
      <c r="C25" s="10"/>
      <c r="D25" s="10"/>
      <c r="E25" s="10"/>
      <c r="F25" s="10"/>
      <c r="G25" s="11">
        <f>IF(OR(C25="",D25=""),0,MOD(D25-C25,1)*24)+IF(OR(E25="",F25=""),0,MOD(F25-E25,1)*24)</f>
      </c>
      <c r="H25" s="10"/>
      <c r="I25" s="10"/>
      <c r="J25" s="11">
        <f>IF(OR(H25="",I25=""),0,MOD(I25-H25,1)*24)</f>
      </c>
      <c r="K25" s="11">
        <f>IF(OR(C25="",D25=""),0,(MAX(0,MIN(IF(D25&lt;C25,D25+1,D25),6/24)-C25)+MAX(0,MIN(IF(D25&lt;C25,D25+1,D25),30/24)-MAX(C25,22/24)))*24)+IF(OR(E25="",F25=""),0,(MAX(0,MIN(IF(F25&lt;E25,F25+1,F25),6/24)-E25)+MAX(0,MIN(IF(F25&lt;E25,F25+1,F25),30/24)-MAX(E25,22/24)))*24)</f>
      </c>
      <c r="L25" s="9"/>
      <c r="M25" s="9"/>
    </row>
    <row r="26">
      <c r="A26" s="8">
        <f>IF(16&lt;=DAY(EOMONTH(DATE($J$4,$J$5,1),0)),DATE($J$4,$J$5,16),"")</f>
      </c>
      <c r="B26" s="9">
        <f>IF(A26="","",CHOOSE(WEEKDAY(A26,2),"po","ut","st","št","pi","so","ne")&amp;IF(COUNTIF(Sviatky!$A$2:$A$38,A26)&gt;0," · sviatok",""))</f>
      </c>
      <c r="C26" s="10"/>
      <c r="D26" s="10"/>
      <c r="E26" s="10"/>
      <c r="F26" s="10"/>
      <c r="G26" s="11">
        <f>IF(OR(C26="",D26=""),0,MOD(D26-C26,1)*24)+IF(OR(E26="",F26=""),0,MOD(F26-E26,1)*24)</f>
      </c>
      <c r="H26" s="10"/>
      <c r="I26" s="10"/>
      <c r="J26" s="11">
        <f>IF(OR(H26="",I26=""),0,MOD(I26-H26,1)*24)</f>
      </c>
      <c r="K26" s="11">
        <f>IF(OR(C26="",D26=""),0,(MAX(0,MIN(IF(D26&lt;C26,D26+1,D26),6/24)-C26)+MAX(0,MIN(IF(D26&lt;C26,D26+1,D26),30/24)-MAX(C26,22/24)))*24)+IF(OR(E26="",F26=""),0,(MAX(0,MIN(IF(F26&lt;E26,F26+1,F26),6/24)-E26)+MAX(0,MIN(IF(F26&lt;E26,F26+1,F26),30/24)-MAX(E26,22/24)))*24)</f>
      </c>
      <c r="L26" s="9"/>
      <c r="M26" s="9"/>
    </row>
    <row r="27">
      <c r="A27" s="8">
        <f>IF(17&lt;=DAY(EOMONTH(DATE($J$4,$J$5,1),0)),DATE($J$4,$J$5,17),"")</f>
      </c>
      <c r="B27" s="9">
        <f>IF(A27="","",CHOOSE(WEEKDAY(A27,2),"po","ut","st","št","pi","so","ne")&amp;IF(COUNTIF(Sviatky!$A$2:$A$38,A27)&gt;0," · sviatok",""))</f>
      </c>
      <c r="C27" s="10"/>
      <c r="D27" s="10"/>
      <c r="E27" s="10"/>
      <c r="F27" s="10"/>
      <c r="G27" s="11">
        <f>IF(OR(C27="",D27=""),0,MOD(D27-C27,1)*24)+IF(OR(E27="",F27=""),0,MOD(F27-E27,1)*24)</f>
      </c>
      <c r="H27" s="10"/>
      <c r="I27" s="10"/>
      <c r="J27" s="11">
        <f>IF(OR(H27="",I27=""),0,MOD(I27-H27,1)*24)</f>
      </c>
      <c r="K27" s="11">
        <f>IF(OR(C27="",D27=""),0,(MAX(0,MIN(IF(D27&lt;C27,D27+1,D27),6/24)-C27)+MAX(0,MIN(IF(D27&lt;C27,D27+1,D27),30/24)-MAX(C27,22/24)))*24)+IF(OR(E27="",F27=""),0,(MAX(0,MIN(IF(F27&lt;E27,F27+1,F27),6/24)-E27)+MAX(0,MIN(IF(F27&lt;E27,F27+1,F27),30/24)-MAX(E27,22/24)))*24)</f>
      </c>
      <c r="L27" s="9"/>
      <c r="M27" s="9"/>
    </row>
    <row r="28">
      <c r="A28" s="8">
        <f>IF(18&lt;=DAY(EOMONTH(DATE($J$4,$J$5,1),0)),DATE($J$4,$J$5,18),"")</f>
      </c>
      <c r="B28" s="9">
        <f>IF(A28="","",CHOOSE(WEEKDAY(A28,2),"po","ut","st","št","pi","so","ne")&amp;IF(COUNTIF(Sviatky!$A$2:$A$38,A28)&gt;0," · sviatok",""))</f>
      </c>
      <c r="C28" s="10"/>
      <c r="D28" s="10"/>
      <c r="E28" s="10"/>
      <c r="F28" s="10"/>
      <c r="G28" s="11">
        <f>IF(OR(C28="",D28=""),0,MOD(D28-C28,1)*24)+IF(OR(E28="",F28=""),0,MOD(F28-E28,1)*24)</f>
      </c>
      <c r="H28" s="10"/>
      <c r="I28" s="10"/>
      <c r="J28" s="11">
        <f>IF(OR(H28="",I28=""),0,MOD(I28-H28,1)*24)</f>
      </c>
      <c r="K28" s="11">
        <f>IF(OR(C28="",D28=""),0,(MAX(0,MIN(IF(D28&lt;C28,D28+1,D28),6/24)-C28)+MAX(0,MIN(IF(D28&lt;C28,D28+1,D28),30/24)-MAX(C28,22/24)))*24)+IF(OR(E28="",F28=""),0,(MAX(0,MIN(IF(F28&lt;E28,F28+1,F28),6/24)-E28)+MAX(0,MIN(IF(F28&lt;E28,F28+1,F28),30/24)-MAX(E28,22/24)))*24)</f>
      </c>
      <c r="L28" s="9"/>
      <c r="M28" s="9"/>
    </row>
    <row r="29">
      <c r="A29" s="8">
        <f>IF(19&lt;=DAY(EOMONTH(DATE($J$4,$J$5,1),0)),DATE($J$4,$J$5,19),"")</f>
      </c>
      <c r="B29" s="9">
        <f>IF(A29="","",CHOOSE(WEEKDAY(A29,2),"po","ut","st","št","pi","so","ne")&amp;IF(COUNTIF(Sviatky!$A$2:$A$38,A29)&gt;0," · sviatok",""))</f>
      </c>
      <c r="C29" s="10"/>
      <c r="D29" s="10"/>
      <c r="E29" s="10"/>
      <c r="F29" s="10"/>
      <c r="G29" s="11">
        <f>IF(OR(C29="",D29=""),0,MOD(D29-C29,1)*24)+IF(OR(E29="",F29=""),0,MOD(F29-E29,1)*24)</f>
      </c>
      <c r="H29" s="10"/>
      <c r="I29" s="10"/>
      <c r="J29" s="11">
        <f>IF(OR(H29="",I29=""),0,MOD(I29-H29,1)*24)</f>
      </c>
      <c r="K29" s="11">
        <f>IF(OR(C29="",D29=""),0,(MAX(0,MIN(IF(D29&lt;C29,D29+1,D29),6/24)-C29)+MAX(0,MIN(IF(D29&lt;C29,D29+1,D29),30/24)-MAX(C29,22/24)))*24)+IF(OR(E29="",F29=""),0,(MAX(0,MIN(IF(F29&lt;E29,F29+1,F29),6/24)-E29)+MAX(0,MIN(IF(F29&lt;E29,F29+1,F29),30/24)-MAX(E29,22/24)))*24)</f>
      </c>
      <c r="L29" s="9"/>
      <c r="M29" s="9"/>
    </row>
    <row r="30">
      <c r="A30" s="8">
        <f>IF(20&lt;=DAY(EOMONTH(DATE($J$4,$J$5,1),0)),DATE($J$4,$J$5,20),"")</f>
      </c>
      <c r="B30" s="9">
        <f>IF(A30="","",CHOOSE(WEEKDAY(A30,2),"po","ut","st","št","pi","so","ne")&amp;IF(COUNTIF(Sviatky!$A$2:$A$38,A30)&gt;0," · sviatok",""))</f>
      </c>
      <c r="C30" s="10"/>
      <c r="D30" s="10"/>
      <c r="E30" s="10"/>
      <c r="F30" s="10"/>
      <c r="G30" s="11">
        <f>IF(OR(C30="",D30=""),0,MOD(D30-C30,1)*24)+IF(OR(E30="",F30=""),0,MOD(F30-E30,1)*24)</f>
      </c>
      <c r="H30" s="10"/>
      <c r="I30" s="10"/>
      <c r="J30" s="11">
        <f>IF(OR(H30="",I30=""),0,MOD(I30-H30,1)*24)</f>
      </c>
      <c r="K30" s="11">
        <f>IF(OR(C30="",D30=""),0,(MAX(0,MIN(IF(D30&lt;C30,D30+1,D30),6/24)-C30)+MAX(0,MIN(IF(D30&lt;C30,D30+1,D30),30/24)-MAX(C30,22/24)))*24)+IF(OR(E30="",F30=""),0,(MAX(0,MIN(IF(F30&lt;E30,F30+1,F30),6/24)-E30)+MAX(0,MIN(IF(F30&lt;E30,F30+1,F30),30/24)-MAX(E30,22/24)))*24)</f>
      </c>
      <c r="L30" s="9"/>
      <c r="M30" s="9"/>
    </row>
    <row r="31">
      <c r="A31" s="8">
        <f>IF(21&lt;=DAY(EOMONTH(DATE($J$4,$J$5,1),0)),DATE($J$4,$J$5,21),"")</f>
      </c>
      <c r="B31" s="9">
        <f>IF(A31="","",CHOOSE(WEEKDAY(A31,2),"po","ut","st","št","pi","so","ne")&amp;IF(COUNTIF(Sviatky!$A$2:$A$38,A31)&gt;0," · sviatok",""))</f>
      </c>
      <c r="C31" s="10"/>
      <c r="D31" s="10"/>
      <c r="E31" s="10"/>
      <c r="F31" s="10"/>
      <c r="G31" s="11">
        <f>IF(OR(C31="",D31=""),0,MOD(D31-C31,1)*24)+IF(OR(E31="",F31=""),0,MOD(F31-E31,1)*24)</f>
      </c>
      <c r="H31" s="10"/>
      <c r="I31" s="10"/>
      <c r="J31" s="11">
        <f>IF(OR(H31="",I31=""),0,MOD(I31-H31,1)*24)</f>
      </c>
      <c r="K31" s="11">
        <f>IF(OR(C31="",D31=""),0,(MAX(0,MIN(IF(D31&lt;C31,D31+1,D31),6/24)-C31)+MAX(0,MIN(IF(D31&lt;C31,D31+1,D31),30/24)-MAX(C31,22/24)))*24)+IF(OR(E31="",F31=""),0,(MAX(0,MIN(IF(F31&lt;E31,F31+1,F31),6/24)-E31)+MAX(0,MIN(IF(F31&lt;E31,F31+1,F31),30/24)-MAX(E31,22/24)))*24)</f>
      </c>
      <c r="L31" s="9"/>
      <c r="M31" s="9"/>
    </row>
    <row r="32">
      <c r="A32" s="8">
        <f>IF(22&lt;=DAY(EOMONTH(DATE($J$4,$J$5,1),0)),DATE($J$4,$J$5,22),"")</f>
      </c>
      <c r="B32" s="9">
        <f>IF(A32="","",CHOOSE(WEEKDAY(A32,2),"po","ut","st","št","pi","so","ne")&amp;IF(COUNTIF(Sviatky!$A$2:$A$38,A32)&gt;0," · sviatok",""))</f>
      </c>
      <c r="C32" s="10"/>
      <c r="D32" s="10"/>
      <c r="E32" s="10"/>
      <c r="F32" s="10"/>
      <c r="G32" s="11">
        <f>IF(OR(C32="",D32=""),0,MOD(D32-C32,1)*24)+IF(OR(E32="",F32=""),0,MOD(F32-E32,1)*24)</f>
      </c>
      <c r="H32" s="10"/>
      <c r="I32" s="10"/>
      <c r="J32" s="11">
        <f>IF(OR(H32="",I32=""),0,MOD(I32-H32,1)*24)</f>
      </c>
      <c r="K32" s="11">
        <f>IF(OR(C32="",D32=""),0,(MAX(0,MIN(IF(D32&lt;C32,D32+1,D32),6/24)-C32)+MAX(0,MIN(IF(D32&lt;C32,D32+1,D32),30/24)-MAX(C32,22/24)))*24)+IF(OR(E32="",F32=""),0,(MAX(0,MIN(IF(F32&lt;E32,F32+1,F32),6/24)-E32)+MAX(0,MIN(IF(F32&lt;E32,F32+1,F32),30/24)-MAX(E32,22/24)))*24)</f>
      </c>
      <c r="L32" s="9"/>
      <c r="M32" s="9"/>
    </row>
    <row r="33">
      <c r="A33" s="8">
        <f>IF(23&lt;=DAY(EOMONTH(DATE($J$4,$J$5,1),0)),DATE($J$4,$J$5,23),"")</f>
      </c>
      <c r="B33" s="9">
        <f>IF(A33="","",CHOOSE(WEEKDAY(A33,2),"po","ut","st","št","pi","so","ne")&amp;IF(COUNTIF(Sviatky!$A$2:$A$38,A33)&gt;0," · sviatok",""))</f>
      </c>
      <c r="C33" s="10"/>
      <c r="D33" s="10"/>
      <c r="E33" s="10"/>
      <c r="F33" s="10"/>
      <c r="G33" s="11">
        <f>IF(OR(C33="",D33=""),0,MOD(D33-C33,1)*24)+IF(OR(E33="",F33=""),0,MOD(F33-E33,1)*24)</f>
      </c>
      <c r="H33" s="10"/>
      <c r="I33" s="10"/>
      <c r="J33" s="11">
        <f>IF(OR(H33="",I33=""),0,MOD(I33-H33,1)*24)</f>
      </c>
      <c r="K33" s="11">
        <f>IF(OR(C33="",D33=""),0,(MAX(0,MIN(IF(D33&lt;C33,D33+1,D33),6/24)-C33)+MAX(0,MIN(IF(D33&lt;C33,D33+1,D33),30/24)-MAX(C33,22/24)))*24)+IF(OR(E33="",F33=""),0,(MAX(0,MIN(IF(F33&lt;E33,F33+1,F33),6/24)-E33)+MAX(0,MIN(IF(F33&lt;E33,F33+1,F33),30/24)-MAX(E33,22/24)))*24)</f>
      </c>
      <c r="L33" s="9"/>
      <c r="M33" s="9"/>
    </row>
    <row r="34">
      <c r="A34" s="8">
        <f>IF(24&lt;=DAY(EOMONTH(DATE($J$4,$J$5,1),0)),DATE($J$4,$J$5,24),"")</f>
      </c>
      <c r="B34" s="9">
        <f>IF(A34="","",CHOOSE(WEEKDAY(A34,2),"po","ut","st","št","pi","so","ne")&amp;IF(COUNTIF(Sviatky!$A$2:$A$38,A34)&gt;0," · sviatok",""))</f>
      </c>
      <c r="C34" s="10"/>
      <c r="D34" s="10"/>
      <c r="E34" s="10"/>
      <c r="F34" s="10"/>
      <c r="G34" s="11">
        <f>IF(OR(C34="",D34=""),0,MOD(D34-C34,1)*24)+IF(OR(E34="",F34=""),0,MOD(F34-E34,1)*24)</f>
      </c>
      <c r="H34" s="10"/>
      <c r="I34" s="10"/>
      <c r="J34" s="11">
        <f>IF(OR(H34="",I34=""),0,MOD(I34-H34,1)*24)</f>
      </c>
      <c r="K34" s="11">
        <f>IF(OR(C34="",D34=""),0,(MAX(0,MIN(IF(D34&lt;C34,D34+1,D34),6/24)-C34)+MAX(0,MIN(IF(D34&lt;C34,D34+1,D34),30/24)-MAX(C34,22/24)))*24)+IF(OR(E34="",F34=""),0,(MAX(0,MIN(IF(F34&lt;E34,F34+1,F34),6/24)-E34)+MAX(0,MIN(IF(F34&lt;E34,F34+1,F34),30/24)-MAX(E34,22/24)))*24)</f>
      </c>
      <c r="L34" s="9"/>
      <c r="M34" s="9"/>
    </row>
    <row r="35">
      <c r="A35" s="8">
        <f>IF(25&lt;=DAY(EOMONTH(DATE($J$4,$J$5,1),0)),DATE($J$4,$J$5,25),"")</f>
      </c>
      <c r="B35" s="9">
        <f>IF(A35="","",CHOOSE(WEEKDAY(A35,2),"po","ut","st","št","pi","so","ne")&amp;IF(COUNTIF(Sviatky!$A$2:$A$38,A35)&gt;0," · sviatok",""))</f>
      </c>
      <c r="C35" s="10"/>
      <c r="D35" s="10"/>
      <c r="E35" s="10"/>
      <c r="F35" s="10"/>
      <c r="G35" s="11">
        <f>IF(OR(C35="",D35=""),0,MOD(D35-C35,1)*24)+IF(OR(E35="",F35=""),0,MOD(F35-E35,1)*24)</f>
      </c>
      <c r="H35" s="10"/>
      <c r="I35" s="10"/>
      <c r="J35" s="11">
        <f>IF(OR(H35="",I35=""),0,MOD(I35-H35,1)*24)</f>
      </c>
      <c r="K35" s="11">
        <f>IF(OR(C35="",D35=""),0,(MAX(0,MIN(IF(D35&lt;C35,D35+1,D35),6/24)-C35)+MAX(0,MIN(IF(D35&lt;C35,D35+1,D35),30/24)-MAX(C35,22/24)))*24)+IF(OR(E35="",F35=""),0,(MAX(0,MIN(IF(F35&lt;E35,F35+1,F35),6/24)-E35)+MAX(0,MIN(IF(F35&lt;E35,F35+1,F35),30/24)-MAX(E35,22/24)))*24)</f>
      </c>
      <c r="L35" s="9"/>
      <c r="M35" s="9"/>
    </row>
    <row r="36">
      <c r="A36" s="8">
        <f>IF(26&lt;=DAY(EOMONTH(DATE($J$4,$J$5,1),0)),DATE($J$4,$J$5,26),"")</f>
      </c>
      <c r="B36" s="9">
        <f>IF(A36="","",CHOOSE(WEEKDAY(A36,2),"po","ut","st","št","pi","so","ne")&amp;IF(COUNTIF(Sviatky!$A$2:$A$38,A36)&gt;0," · sviatok",""))</f>
      </c>
      <c r="C36" s="10"/>
      <c r="D36" s="10"/>
      <c r="E36" s="10"/>
      <c r="F36" s="10"/>
      <c r="G36" s="11">
        <f>IF(OR(C36="",D36=""),0,MOD(D36-C36,1)*24)+IF(OR(E36="",F36=""),0,MOD(F36-E36,1)*24)</f>
      </c>
      <c r="H36" s="10"/>
      <c r="I36" s="10"/>
      <c r="J36" s="11">
        <f>IF(OR(H36="",I36=""),0,MOD(I36-H36,1)*24)</f>
      </c>
      <c r="K36" s="11">
        <f>IF(OR(C36="",D36=""),0,(MAX(0,MIN(IF(D36&lt;C36,D36+1,D36),6/24)-C36)+MAX(0,MIN(IF(D36&lt;C36,D36+1,D36),30/24)-MAX(C36,22/24)))*24)+IF(OR(E36="",F36=""),0,(MAX(0,MIN(IF(F36&lt;E36,F36+1,F36),6/24)-E36)+MAX(0,MIN(IF(F36&lt;E36,F36+1,F36),30/24)-MAX(E36,22/24)))*24)</f>
      </c>
      <c r="L36" s="9"/>
      <c r="M36" s="9"/>
    </row>
    <row r="37">
      <c r="A37" s="8">
        <f>IF(27&lt;=DAY(EOMONTH(DATE($J$4,$J$5,1),0)),DATE($J$4,$J$5,27),"")</f>
      </c>
      <c r="B37" s="9">
        <f>IF(A37="","",CHOOSE(WEEKDAY(A37,2),"po","ut","st","št","pi","so","ne")&amp;IF(COUNTIF(Sviatky!$A$2:$A$38,A37)&gt;0," · sviatok",""))</f>
      </c>
      <c r="C37" s="10"/>
      <c r="D37" s="10"/>
      <c r="E37" s="10"/>
      <c r="F37" s="10"/>
      <c r="G37" s="11">
        <f>IF(OR(C37="",D37=""),0,MOD(D37-C37,1)*24)+IF(OR(E37="",F37=""),0,MOD(F37-E37,1)*24)</f>
      </c>
      <c r="H37" s="10"/>
      <c r="I37" s="10"/>
      <c r="J37" s="11">
        <f>IF(OR(H37="",I37=""),0,MOD(I37-H37,1)*24)</f>
      </c>
      <c r="K37" s="11">
        <f>IF(OR(C37="",D37=""),0,(MAX(0,MIN(IF(D37&lt;C37,D37+1,D37),6/24)-C37)+MAX(0,MIN(IF(D37&lt;C37,D37+1,D37),30/24)-MAX(C37,22/24)))*24)+IF(OR(E37="",F37=""),0,(MAX(0,MIN(IF(F37&lt;E37,F37+1,F37),6/24)-E37)+MAX(0,MIN(IF(F37&lt;E37,F37+1,F37),30/24)-MAX(E37,22/24)))*24)</f>
      </c>
      <c r="L37" s="9"/>
      <c r="M37" s="9"/>
    </row>
    <row r="38">
      <c r="A38" s="8">
        <f>IF(28&lt;=DAY(EOMONTH(DATE($J$4,$J$5,1),0)),DATE($J$4,$J$5,28),"")</f>
      </c>
      <c r="B38" s="9">
        <f>IF(A38="","",CHOOSE(WEEKDAY(A38,2),"po","ut","st","št","pi","so","ne")&amp;IF(COUNTIF(Sviatky!$A$2:$A$38,A38)&gt;0," · sviatok",""))</f>
      </c>
      <c r="C38" s="10"/>
      <c r="D38" s="10"/>
      <c r="E38" s="10"/>
      <c r="F38" s="10"/>
      <c r="G38" s="11">
        <f>IF(OR(C38="",D38=""),0,MOD(D38-C38,1)*24)+IF(OR(E38="",F38=""),0,MOD(F38-E38,1)*24)</f>
      </c>
      <c r="H38" s="10"/>
      <c r="I38" s="10"/>
      <c r="J38" s="11">
        <f>IF(OR(H38="",I38=""),0,MOD(I38-H38,1)*24)</f>
      </c>
      <c r="K38" s="11">
        <f>IF(OR(C38="",D38=""),0,(MAX(0,MIN(IF(D38&lt;C38,D38+1,D38),6/24)-C38)+MAX(0,MIN(IF(D38&lt;C38,D38+1,D38),30/24)-MAX(C38,22/24)))*24)+IF(OR(E38="",F38=""),0,(MAX(0,MIN(IF(F38&lt;E38,F38+1,F38),6/24)-E38)+MAX(0,MIN(IF(F38&lt;E38,F38+1,F38),30/24)-MAX(E38,22/24)))*24)</f>
      </c>
      <c r="L38" s="9"/>
      <c r="M38" s="9"/>
    </row>
    <row r="39">
      <c r="A39" s="8">
        <f>IF(29&lt;=DAY(EOMONTH(DATE($J$4,$J$5,1),0)),DATE($J$4,$J$5,29),"")</f>
      </c>
      <c r="B39" s="9">
        <f>IF(A39="","",CHOOSE(WEEKDAY(A39,2),"po","ut","st","št","pi","so","ne")&amp;IF(COUNTIF(Sviatky!$A$2:$A$38,A39)&gt;0," · sviatok",""))</f>
      </c>
      <c r="C39" s="10"/>
      <c r="D39" s="10"/>
      <c r="E39" s="10"/>
      <c r="F39" s="10"/>
      <c r="G39" s="11">
        <f>IF(OR(C39="",D39=""),0,MOD(D39-C39,1)*24)+IF(OR(E39="",F39=""),0,MOD(F39-E39,1)*24)</f>
      </c>
      <c r="H39" s="10"/>
      <c r="I39" s="10"/>
      <c r="J39" s="11">
        <f>IF(OR(H39="",I39=""),0,MOD(I39-H39,1)*24)</f>
      </c>
      <c r="K39" s="11">
        <f>IF(OR(C39="",D39=""),0,(MAX(0,MIN(IF(D39&lt;C39,D39+1,D39),6/24)-C39)+MAX(0,MIN(IF(D39&lt;C39,D39+1,D39),30/24)-MAX(C39,22/24)))*24)+IF(OR(E39="",F39=""),0,(MAX(0,MIN(IF(F39&lt;E39,F39+1,F39),6/24)-E39)+MAX(0,MIN(IF(F39&lt;E39,F39+1,F39),30/24)-MAX(E39,22/24)))*24)</f>
      </c>
      <c r="L39" s="9"/>
      <c r="M39" s="9"/>
    </row>
    <row r="40">
      <c r="A40" s="8">
        <f>IF(30&lt;=DAY(EOMONTH(DATE($J$4,$J$5,1),0)),DATE($J$4,$J$5,30),"")</f>
      </c>
      <c r="B40" s="9">
        <f>IF(A40="","",CHOOSE(WEEKDAY(A40,2),"po","ut","st","št","pi","so","ne")&amp;IF(COUNTIF(Sviatky!$A$2:$A$38,A40)&gt;0," · sviatok",""))</f>
      </c>
      <c r="C40" s="10"/>
      <c r="D40" s="10"/>
      <c r="E40" s="10"/>
      <c r="F40" s="10"/>
      <c r="G40" s="11">
        <f>IF(OR(C40="",D40=""),0,MOD(D40-C40,1)*24)+IF(OR(E40="",F40=""),0,MOD(F40-E40,1)*24)</f>
      </c>
      <c r="H40" s="10"/>
      <c r="I40" s="10"/>
      <c r="J40" s="11">
        <f>IF(OR(H40="",I40=""),0,MOD(I40-H40,1)*24)</f>
      </c>
      <c r="K40" s="11">
        <f>IF(OR(C40="",D40=""),0,(MAX(0,MIN(IF(D40&lt;C40,D40+1,D40),6/24)-C40)+MAX(0,MIN(IF(D40&lt;C40,D40+1,D40),30/24)-MAX(C40,22/24)))*24)+IF(OR(E40="",F40=""),0,(MAX(0,MIN(IF(F40&lt;E40,F40+1,F40),6/24)-E40)+MAX(0,MIN(IF(F40&lt;E40,F40+1,F40),30/24)-MAX(E40,22/24)))*24)</f>
      </c>
      <c r="L40" s="9"/>
      <c r="M40" s="9"/>
    </row>
    <row r="41">
      <c r="A41" s="8">
        <f>IF(31&lt;=DAY(EOMONTH(DATE($J$4,$J$5,1),0)),DATE($J$4,$J$5,31),"")</f>
      </c>
      <c r="B41" s="9">
        <f>IF(A41="","",CHOOSE(WEEKDAY(A41,2),"po","ut","st","št","pi","so","ne")&amp;IF(COUNTIF(Sviatky!$A$2:$A$38,A41)&gt;0," · sviatok",""))</f>
      </c>
      <c r="C41" s="10"/>
      <c r="D41" s="10"/>
      <c r="E41" s="10"/>
      <c r="F41" s="10"/>
      <c r="G41" s="11">
        <f>IF(OR(C41="",D41=""),0,MOD(D41-C41,1)*24)+IF(OR(E41="",F41=""),0,MOD(F41-E41,1)*24)</f>
      </c>
      <c r="H41" s="10"/>
      <c r="I41" s="10"/>
      <c r="J41" s="11">
        <f>IF(OR(H41="",I41=""),0,MOD(I41-H41,1)*24)</f>
      </c>
      <c r="K41" s="11">
        <f>IF(OR(C41="",D41=""),0,(MAX(0,MIN(IF(D41&lt;C41,D41+1,D41),6/24)-C41)+MAX(0,MIN(IF(D41&lt;C41,D41+1,D41),30/24)-MAX(C41,22/24)))*24)+IF(OR(E41="",F41=""),0,(MAX(0,MIN(IF(F41&lt;E41,F41+1,F41),6/24)-E41)+MAX(0,MIN(IF(F41&lt;E41,F41+1,F41),30/24)-MAX(E41,22/24)))*24)</f>
      </c>
      <c r="L41" s="9"/>
      <c r="M41" s="9"/>
    </row>
    <row r="42">
      <c r="A42" s="12" t="s">
        <v>24</v>
      </c>
      <c r="B42" s="12"/>
      <c r="C42" s="12"/>
      <c r="D42" s="12"/>
      <c r="E42" s="12"/>
      <c r="F42" s="12"/>
      <c r="G42" s="13">
        <f>SUM(G11:G41)</f>
      </c>
      <c r="H42" s="14"/>
      <c r="I42" s="14"/>
      <c r="J42" s="13">
        <f>SUM(J11:J41)</f>
      </c>
      <c r="K42" s="13">
        <f>SUM(K11:K41)</f>
      </c>
      <c r="L42" s="14"/>
      <c r="M42" s="14"/>
    </row>
    <row r="43">
      <c r="A43" s="2" t="s">
        <v>25</v>
      </c>
      <c r="B43" s="2"/>
      <c r="C43" s="2"/>
      <c r="D43" s="2"/>
      <c r="E43" s="2"/>
      <c r="F43" s="2"/>
      <c r="G43" s="15">
        <f>G42-J7</f>
      </c>
    </row>
    <row r="44"/>
    <row r="45">
      <c r="A45" s="2" t="s">
        <v>26</v>
      </c>
      <c r="B45" s="2"/>
      <c r="C45" s="2"/>
      <c r="D45" s="2"/>
      <c r="E45" s="2" t="s">
        <v>27</v>
      </c>
      <c r="F45" s="2"/>
      <c r="G45" s="2"/>
      <c r="H45" s="2"/>
      <c r="I45" s="2"/>
    </row>
    <row r="46"/>
    <row r="47">
      <c r="A47" s="16" t="s">
        <v>28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</sheetData>
  <mergeCells count="26">
    <mergeCell ref="A1:H1"/>
    <mergeCell ref="A2:J2"/>
    <mergeCell ref="B4:F4"/>
    <mergeCell ref="H4:I4"/>
    <mergeCell ref="B5:F5"/>
    <mergeCell ref="H5:I5"/>
    <mergeCell ref="B6:F6"/>
    <mergeCell ref="H6:I6"/>
    <mergeCell ref="B7:F7"/>
    <mergeCell ref="H7:I7"/>
    <mergeCell ref="A9:A10"/>
    <mergeCell ref="B9:B10"/>
    <mergeCell ref="C9:D9"/>
    <mergeCell ref="E9:F9"/>
    <mergeCell ref="G9:G10"/>
    <mergeCell ref="H9:J9"/>
    <mergeCell ref="K9:K10"/>
    <mergeCell ref="L9:L10"/>
    <mergeCell ref="M9:M10"/>
    <mergeCell ref="A42:F42"/>
    <mergeCell ref="H42:I42"/>
    <mergeCell ref="L42:M42"/>
    <mergeCell ref="A43:F43"/>
    <mergeCell ref="A45:D45"/>
    <mergeCell ref="E45:I45"/>
    <mergeCell ref="A47:M47"/>
  </mergeCells>
  <conditionalFormatting sqref="A11:B41">
    <cfRule type="expression" dxfId="0" priority="1">
      <formula>=AND($A11&lt;&gt;"",OR(WEEKDAY($A11,2)&gt;5,COUNTIF(Sviatky!$A$2:$A$38,$A11)&gt;0))</formula>
    </cfRule>
  </conditionalFormatting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 showGridLines="false"/>
  </sheetViews>
  <cols>
    <col min="1" max="1" width="120" customWidth="1"/>
  </cols>
  <sheetData>
    <row r="1">
      <c r="A1" s="17" t="s">
        <v>29</v>
      </c>
    </row>
    <row r="2"/>
    <row r="3">
      <c r="A3" s="18" t="s">
        <v>30</v>
      </c>
    </row>
    <row r="4">
      <c r="A4" s="18" t="s">
        <v>31</v>
      </c>
    </row>
    <row r="5">
      <c r="A5" s="18" t="s">
        <v>32</v>
      </c>
    </row>
    <row r="6">
      <c r="A6" s="18" t="s">
        <v>33</v>
      </c>
    </row>
    <row r="7">
      <c r="A7" s="18" t="s">
        <v>34</v>
      </c>
    </row>
    <row r="8">
      <c r="A8" s="18" t="s">
        <v>35</v>
      </c>
    </row>
    <row r="9">
      <c r="A9" s="18" t="s">
        <v>36</v>
      </c>
    </row>
    <row r="10"/>
    <row r="11">
      <c r="A11" s="19" t="s">
        <v>37</v>
      </c>
    </row>
    <row r="12">
      <c r="A12" s="18" t="s">
        <v>38</v>
      </c>
    </row>
    <row r="13">
      <c r="A13" s="18" t="s">
        <v>39</v>
      </c>
    </row>
    <row r="14"/>
    <row r="15">
      <c r="A15" s="18" t="s">
        <v>40</v>
      </c>
    </row>
    <row r="16">
      <c r="A16" s="18" t="s">
        <v>41</v>
      </c>
    </row>
    <row r="17"/>
    <row r="18">
      <c r="A18" s="18" t="s">
        <v>42</v>
      </c>
    </row>
    <row r="19">
      <c r="A19" s="18" t="s">
        <v>43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44" customWidth="1"/>
  </cols>
  <sheetData>
    <row r="1">
      <c r="A1" s="20" t="s">
        <v>10</v>
      </c>
      <c r="B1" s="20" t="s">
        <v>44</v>
      </c>
    </row>
    <row r="2">
      <c r="A2" s="8">
        <v>46023</v>
      </c>
      <c r="B2" s="9" t="s">
        <v>45</v>
      </c>
    </row>
    <row r="3">
      <c r="A3" s="8">
        <v>46028</v>
      </c>
      <c r="B3" s="9" t="s">
        <v>46</v>
      </c>
    </row>
    <row r="4">
      <c r="A4" s="8">
        <v>46115</v>
      </c>
      <c r="B4" s="9" t="s">
        <v>47</v>
      </c>
    </row>
    <row r="5">
      <c r="A5" s="8">
        <v>46118</v>
      </c>
      <c r="B5" s="9" t="s">
        <v>48</v>
      </c>
    </row>
    <row r="6">
      <c r="A6" s="8">
        <v>46143</v>
      </c>
      <c r="B6" s="9" t="s">
        <v>49</v>
      </c>
    </row>
    <row r="7">
      <c r="A7" s="8">
        <v>46208</v>
      </c>
      <c r="B7" s="9" t="s">
        <v>50</v>
      </c>
    </row>
    <row r="8">
      <c r="A8" s="8">
        <v>46263</v>
      </c>
      <c r="B8" s="9" t="s">
        <v>51</v>
      </c>
    </row>
    <row r="9">
      <c r="A9" s="8">
        <v>46327</v>
      </c>
      <c r="B9" s="9" t="s">
        <v>52</v>
      </c>
    </row>
    <row r="10">
      <c r="A10" s="8">
        <v>46380</v>
      </c>
      <c r="B10" s="9" t="s">
        <v>53</v>
      </c>
    </row>
    <row r="11">
      <c r="A11" s="8">
        <v>46381</v>
      </c>
      <c r="B11" s="9" t="s">
        <v>54</v>
      </c>
    </row>
    <row r="12">
      <c r="A12" s="8">
        <v>46382</v>
      </c>
      <c r="B12" s="9" t="s">
        <v>55</v>
      </c>
    </row>
    <row r="13">
      <c r="A13" s="8">
        <v>46388</v>
      </c>
      <c r="B13" s="9" t="s">
        <v>45</v>
      </c>
    </row>
    <row r="14">
      <c r="A14" s="8">
        <v>46393</v>
      </c>
      <c r="B14" s="9" t="s">
        <v>46</v>
      </c>
    </row>
    <row r="15">
      <c r="A15" s="8">
        <v>46472</v>
      </c>
      <c r="B15" s="9" t="s">
        <v>47</v>
      </c>
    </row>
    <row r="16">
      <c r="A16" s="8">
        <v>46475</v>
      </c>
      <c r="B16" s="9" t="s">
        <v>48</v>
      </c>
    </row>
    <row r="17">
      <c r="A17" s="8">
        <v>46508</v>
      </c>
      <c r="B17" s="9" t="s">
        <v>49</v>
      </c>
    </row>
    <row r="18">
      <c r="A18" s="8">
        <v>46515</v>
      </c>
      <c r="B18" s="9" t="s">
        <v>56</v>
      </c>
    </row>
    <row r="19">
      <c r="A19" s="8">
        <v>46573</v>
      </c>
      <c r="B19" s="9" t="s">
        <v>50</v>
      </c>
    </row>
    <row r="20">
      <c r="A20" s="8">
        <v>46628</v>
      </c>
      <c r="B20" s="9" t="s">
        <v>51</v>
      </c>
    </row>
    <row r="21">
      <c r="A21" s="8">
        <v>46645</v>
      </c>
      <c r="B21" s="9" t="s">
        <v>57</v>
      </c>
    </row>
    <row r="22">
      <c r="A22" s="8">
        <v>46692</v>
      </c>
      <c r="B22" s="9" t="s">
        <v>52</v>
      </c>
    </row>
    <row r="23">
      <c r="A23" s="8">
        <v>46745</v>
      </c>
      <c r="B23" s="9" t="s">
        <v>53</v>
      </c>
    </row>
    <row r="24">
      <c r="A24" s="8">
        <v>46746</v>
      </c>
      <c r="B24" s="9" t="s">
        <v>54</v>
      </c>
    </row>
    <row r="25">
      <c r="A25" s="8">
        <v>46747</v>
      </c>
      <c r="B25" s="9" t="s">
        <v>55</v>
      </c>
    </row>
    <row r="26">
      <c r="A26" s="8">
        <v>46753</v>
      </c>
      <c r="B26" s="9" t="s">
        <v>45</v>
      </c>
    </row>
    <row r="27">
      <c r="A27" s="8">
        <v>46758</v>
      </c>
      <c r="B27" s="9" t="s">
        <v>46</v>
      </c>
    </row>
    <row r="28">
      <c r="A28" s="8">
        <v>46857</v>
      </c>
      <c r="B28" s="9" t="s">
        <v>47</v>
      </c>
    </row>
    <row r="29">
      <c r="A29" s="8">
        <v>46860</v>
      </c>
      <c r="B29" s="9" t="s">
        <v>48</v>
      </c>
    </row>
    <row r="30">
      <c r="A30" s="8">
        <v>46874</v>
      </c>
      <c r="B30" s="9" t="s">
        <v>49</v>
      </c>
    </row>
    <row r="31">
      <c r="A31" s="8">
        <v>46881</v>
      </c>
      <c r="B31" s="9" t="s">
        <v>56</v>
      </c>
    </row>
    <row r="32">
      <c r="A32" s="8">
        <v>46939</v>
      </c>
      <c r="B32" s="9" t="s">
        <v>50</v>
      </c>
    </row>
    <row r="33">
      <c r="A33" s="8">
        <v>46994</v>
      </c>
      <c r="B33" s="9" t="s">
        <v>51</v>
      </c>
    </row>
    <row r="34">
      <c r="A34" s="8">
        <v>47011</v>
      </c>
      <c r="B34" s="9" t="s">
        <v>57</v>
      </c>
    </row>
    <row r="35">
      <c r="A35" s="8">
        <v>47058</v>
      </c>
      <c r="B35" s="9" t="s">
        <v>52</v>
      </c>
    </row>
    <row r="36">
      <c r="A36" s="8">
        <v>47111</v>
      </c>
      <c r="B36" s="9" t="s">
        <v>53</v>
      </c>
    </row>
    <row r="37">
      <c r="A37" s="8">
        <v>47112</v>
      </c>
      <c r="B37" s="9" t="s">
        <v>54</v>
      </c>
    </row>
    <row r="38">
      <c r="A38" s="8">
        <v>47113</v>
      </c>
      <c r="B38" s="9" t="s">
        <v>55</v>
      </c>
    </row>
    <row r="39"/>
    <row r="40">
      <c r="A40" s="2" t="s">
        <v>58</v>
      </c>
    </row>
    <row r="41">
      <c r="A41" s="2" t="s">
        <v>59</v>
      </c>
    </row>
  </sheetData>
</worksheet>
</file>